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6 BIME" sheetId="1" r:id="rId1"/>
  </sheets>
  <definedNames>
    <definedName name="Excel_BuiltIn_Print_Area_1_1">"$#REF!.$A$1:$G$54"</definedName>
    <definedName name="Excel_BuiltIn_Print_Area_10">"$#REF!.$A$1:$G$54"</definedName>
  </definedNames>
  <calcPr calcId="125725" iterateDelta="1E-4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C33"/>
  <c r="B33"/>
  <c r="D33" s="1"/>
  <c r="H33" s="1"/>
  <c r="J32"/>
  <c r="I32"/>
  <c r="D32"/>
  <c r="H32" s="1"/>
  <c r="C32"/>
  <c r="J31"/>
  <c r="I31"/>
  <c r="B31"/>
  <c r="D31" s="1"/>
  <c r="I30"/>
  <c r="G30"/>
  <c r="G29" s="1"/>
  <c r="F30"/>
  <c r="J30" s="1"/>
  <c r="D30"/>
  <c r="H30" s="1"/>
  <c r="B30"/>
  <c r="F29"/>
  <c r="J29" s="1"/>
  <c r="E29"/>
  <c r="I29" s="1"/>
  <c r="C29"/>
  <c r="B29"/>
  <c r="G28"/>
  <c r="F28"/>
  <c r="J28" s="1"/>
  <c r="E28"/>
  <c r="I28" s="1"/>
  <c r="C28"/>
  <c r="B28"/>
  <c r="D28" s="1"/>
  <c r="H28" s="1"/>
  <c r="G27"/>
  <c r="F27"/>
  <c r="F26" s="1"/>
  <c r="E27"/>
  <c r="I27" s="1"/>
  <c r="C27"/>
  <c r="B27"/>
  <c r="B26" s="1"/>
  <c r="B34" s="1"/>
  <c r="B36" s="1"/>
  <c r="B38" s="1"/>
  <c r="G26"/>
  <c r="G34" s="1"/>
  <c r="G36" s="1"/>
  <c r="G38" s="1"/>
  <c r="E26"/>
  <c r="E34" s="1"/>
  <c r="C26"/>
  <c r="C34" s="1"/>
  <c r="C36" s="1"/>
  <c r="C38" s="1"/>
  <c r="J20"/>
  <c r="F18"/>
  <c r="D18"/>
  <c r="J18" s="1"/>
  <c r="J17" s="1"/>
  <c r="H17"/>
  <c r="F17"/>
  <c r="D17"/>
  <c r="B17"/>
  <c r="F16"/>
  <c r="F14" s="1"/>
  <c r="D16"/>
  <c r="J16" s="1"/>
  <c r="J15"/>
  <c r="H14"/>
  <c r="H19" s="1"/>
  <c r="D14"/>
  <c r="B14"/>
  <c r="J12"/>
  <c r="H11"/>
  <c r="F11"/>
  <c r="D11"/>
  <c r="J11" s="1"/>
  <c r="B11"/>
  <c r="D10"/>
  <c r="F10" s="1"/>
  <c r="F9"/>
  <c r="D9"/>
  <c r="J9" s="1"/>
  <c r="D8"/>
  <c r="F8" s="1"/>
  <c r="F6" s="1"/>
  <c r="F7"/>
  <c r="D7"/>
  <c r="J7" s="1"/>
  <c r="H6"/>
  <c r="B6"/>
  <c r="B19" s="1"/>
  <c r="B21" s="1"/>
  <c r="B23" s="1"/>
  <c r="F34" l="1"/>
  <c r="J26"/>
  <c r="H21"/>
  <c r="E36"/>
  <c r="I34"/>
  <c r="H31"/>
  <c r="D29"/>
  <c r="H29" s="1"/>
  <c r="F19"/>
  <c r="F21" s="1"/>
  <c r="F23" s="1"/>
  <c r="J8"/>
  <c r="J10"/>
  <c r="I26"/>
  <c r="D27"/>
  <c r="J27"/>
  <c r="D6"/>
  <c r="J6" s="1"/>
  <c r="J14"/>
  <c r="D26" l="1"/>
  <c r="H27"/>
  <c r="E38"/>
  <c r="I36"/>
  <c r="F36"/>
  <c r="J34"/>
  <c r="D19"/>
  <c r="D21" l="1"/>
  <c r="J19"/>
  <c r="J36"/>
  <c r="H22"/>
  <c r="H23" s="1"/>
  <c r="F37" s="1"/>
  <c r="F38" s="1"/>
  <c r="J38"/>
  <c r="D34"/>
  <c r="H26"/>
  <c r="I38"/>
  <c r="D36" l="1"/>
  <c r="H34"/>
  <c r="D23"/>
  <c r="J21"/>
  <c r="J23" s="1"/>
  <c r="H36" l="1"/>
  <c r="D38"/>
  <c r="H38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<sst xmlns="http://schemas.openxmlformats.org/spreadsheetml/2006/main" count="54" uniqueCount="53">
  <si>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</si>
  <si>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</si>
  <si>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</si>
  <si>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6º Bimestre 2021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</si>
  <si>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</si>
  <si>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</si>
  <si>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</si>
  <si>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</si>
  <si>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</si>
  <si>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</si>
  <si>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</si>
  <si>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</si>
  <si>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</si>
  <si>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</si>
  <si>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</si>
  <si>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</si>
  <si>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</si>
  <si>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</si>
  <si>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</si>
  <si>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</si>
  <si>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</si>
  <si>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</si>
  <si>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</si>
  <si>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</si>
  <si>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</si>
  <si>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</si>
  <si>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</si>
  <si>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</si>
  <si>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</si>
  <si>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</si>
  <si>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</si>
  <si>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</si>
  <si>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</si>
  <si>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</si>
  <si>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</si>
  <si>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</si>
  <si>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</si>
  <si>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</si>
  <si>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</si>
  <si>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</si>
  <si>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</si>
  <si>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</si>
  <si>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</si>
  <si>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</si>
  <si>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</si>
  <si>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</si>
  <si>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</si>
  <si>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</si>
  <si>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</si>
  <si>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</si>
  <si>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Luiz Carlos da Costa Valle                      Fábio Vieira Pinto                                                   Livia Tavares Benetti               Thaize Aparecida Martins de Abreu</t>
  </si>
  <si>
    <t>Presidente da EMDURB                Diretor Administrativo Financeiro                                                 Contadora                                Resp. Controle Interno</t>
  </si>
  <si>
    <t xml:space="preserve">                                                                                                                                         CRC 1SP268936/O-0                               Exercício 2021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</si>
</sst>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0" fillId="0" borderId="0" xfId="0" applyBorder="1"/>
    <xf numFmtId="0" fontId="0" fillId="0" borderId="0" xfId="0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9" workbookViewId="0">
      <pane xSplit="1" topLeftCell="B1" activePane="topRight" state="frozen"/>
      <selection pane="topRight" activeCell="G28" sqref="G28"/>
    </sheetView>
  </sheetViews>
  <sheetFormatPr defaultColWidth="8.7109375" defaultRowHeight="12.75"/>
  <cols>
    <col min="1" max="1" width="42.7109375" customWidth="1"/>
    <col min="2" max="2" width="12.5703125" customWidth="1"/>
    <col min="3" max="3" width="11.7109375" bestFit="1" customWidth="1"/>
    <col min="4" max="6" width="12.5703125" customWidth="1"/>
    <col min="7" max="7" width="12.85546875" customWidth="1"/>
    <col min="8" max="9" width="12.5703125" customWidth="1"/>
    <col min="10" max="10" width="13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8634684</v>
      </c>
      <c r="C6" s="7"/>
      <c r="D6" s="7">
        <f>SUM(D7:D10)</f>
        <v>8634684</v>
      </c>
      <c r="E6" s="7"/>
      <c r="F6" s="7">
        <f>SUM(F7:F10)</f>
        <v>8634684</v>
      </c>
      <c r="G6" s="7"/>
      <c r="H6" s="7">
        <f>SUM(H7:H10)</f>
        <v>5974203.8900000006</v>
      </c>
      <c r="I6" s="7"/>
      <c r="J6" s="8">
        <f>H6-D6</f>
        <v>-2660480.1099999994</v>
      </c>
    </row>
    <row r="7" spans="1:10" ht="13.5" customHeight="1">
      <c r="A7" s="9" t="s">
        <v>11</v>
      </c>
      <c r="B7" s="10">
        <v>4647000</v>
      </c>
      <c r="C7" s="10"/>
      <c r="D7" s="10">
        <f>B7</f>
        <v>4647000</v>
      </c>
      <c r="E7" s="10"/>
      <c r="F7" s="10">
        <f>D7/12*12</f>
        <v>4647000</v>
      </c>
      <c r="G7" s="10"/>
      <c r="H7" s="10">
        <v>3202473.27</v>
      </c>
      <c r="I7" s="10"/>
      <c r="J7" s="11">
        <f>H7-D7</f>
        <v>-1444526.73</v>
      </c>
    </row>
    <row r="8" spans="1:10">
      <c r="A8" s="9" t="s">
        <v>12</v>
      </c>
      <c r="B8" s="10">
        <v>771800</v>
      </c>
      <c r="C8" s="10"/>
      <c r="D8" s="10">
        <f>B8</f>
        <v>771800</v>
      </c>
      <c r="E8" s="10"/>
      <c r="F8" s="10">
        <f>D8/12*12</f>
        <v>771800</v>
      </c>
      <c r="G8" s="10"/>
      <c r="H8" s="10">
        <v>475500.6</v>
      </c>
      <c r="I8" s="10"/>
      <c r="J8" s="11">
        <f>H8-D8</f>
        <v>-296299.40000000002</v>
      </c>
    </row>
    <row r="9" spans="1:10">
      <c r="A9" s="9" t="s">
        <v>13</v>
      </c>
      <c r="B9" s="10">
        <v>2827684</v>
      </c>
      <c r="C9" s="10"/>
      <c r="D9" s="10">
        <f>B9</f>
        <v>2827684</v>
      </c>
      <c r="E9" s="10"/>
      <c r="F9" s="10">
        <f>D9/12*12</f>
        <v>2827684</v>
      </c>
      <c r="G9" s="10"/>
      <c r="H9" s="10">
        <v>1877192.66</v>
      </c>
      <c r="I9" s="10"/>
      <c r="J9" s="11">
        <f>H9-D9</f>
        <v>-950491.34000000008</v>
      </c>
    </row>
    <row r="10" spans="1:10">
      <c r="A10" s="9" t="s">
        <v>14</v>
      </c>
      <c r="B10" s="10">
        <v>388200</v>
      </c>
      <c r="C10" s="10"/>
      <c r="D10" s="10">
        <f>B10</f>
        <v>388200</v>
      </c>
      <c r="E10" s="10"/>
      <c r="F10" s="10">
        <f>D10/12*12</f>
        <v>388200</v>
      </c>
      <c r="G10" s="10"/>
      <c r="H10" s="10">
        <v>419037.36</v>
      </c>
      <c r="I10" s="10"/>
      <c r="J10" s="11">
        <f>H10-D10</f>
        <v>30837.359999999986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57796722</v>
      </c>
      <c r="C14" s="7"/>
      <c r="D14" s="7">
        <f>SUM(D15:D16)</f>
        <v>57796722</v>
      </c>
      <c r="E14" s="7"/>
      <c r="F14" s="7">
        <f>SUM(F15:F16)</f>
        <v>57796722</v>
      </c>
      <c r="G14" s="7"/>
      <c r="H14" s="7">
        <f>SUM(H15:H16)</f>
        <v>47135448</v>
      </c>
      <c r="I14" s="7"/>
      <c r="J14" s="14">
        <f>H14-D14</f>
        <v>-10661274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57796722</v>
      </c>
      <c r="C16" s="13"/>
      <c r="D16" s="13">
        <f>B16</f>
        <v>57796722</v>
      </c>
      <c r="E16" s="13"/>
      <c r="F16" s="13">
        <f>D16/12*12</f>
        <v>57796722</v>
      </c>
      <c r="G16" s="13"/>
      <c r="H16" s="13">
        <v>47135448</v>
      </c>
      <c r="I16" s="13"/>
      <c r="J16" s="11">
        <f>H16-D16</f>
        <v>-10661274</v>
      </c>
    </row>
    <row r="17" spans="1:10" ht="12.75" customHeight="1">
      <c r="A17" s="4" t="s">
        <v>21</v>
      </c>
      <c r="B17" s="12">
        <f>B18</f>
        <v>861000</v>
      </c>
      <c r="C17" s="12"/>
      <c r="D17" s="12">
        <f>D18</f>
        <v>861000</v>
      </c>
      <c r="E17" s="12"/>
      <c r="F17" s="12">
        <f>F18</f>
        <v>861000</v>
      </c>
      <c r="G17" s="12"/>
      <c r="H17" s="12">
        <f>H18</f>
        <v>872823.36</v>
      </c>
      <c r="I17" s="12"/>
      <c r="J17" s="15">
        <f>J18</f>
        <v>11823.359999999986</v>
      </c>
    </row>
    <row r="18" spans="1:10" ht="12.75" customHeight="1">
      <c r="A18" s="9" t="s">
        <v>22</v>
      </c>
      <c r="B18" s="13">
        <v>861000</v>
      </c>
      <c r="C18" s="13"/>
      <c r="D18" s="13">
        <f>B18</f>
        <v>861000</v>
      </c>
      <c r="E18" s="13"/>
      <c r="F18" s="13">
        <f>D18/12*12</f>
        <v>861000</v>
      </c>
      <c r="G18" s="13"/>
      <c r="H18" s="13">
        <v>872823.36</v>
      </c>
      <c r="I18" s="13"/>
      <c r="J18" s="11">
        <f>H18-D18</f>
        <v>11823.359999999986</v>
      </c>
    </row>
    <row r="19" spans="1:10">
      <c r="A19" s="4" t="s">
        <v>23</v>
      </c>
      <c r="B19" s="7">
        <f>SUM(B14+B6+B17)</f>
        <v>67292406</v>
      </c>
      <c r="C19" s="7"/>
      <c r="D19" s="7">
        <f>SUM(D14+D6+D17)</f>
        <v>67292406</v>
      </c>
      <c r="E19" s="7"/>
      <c r="F19" s="7">
        <f>SUM(F14+F6+F17)</f>
        <v>67292406</v>
      </c>
      <c r="G19" s="7"/>
      <c r="H19" s="7">
        <f>SUM(H14+H6+H17)</f>
        <v>53982475.25</v>
      </c>
      <c r="I19" s="7"/>
      <c r="J19" s="8">
        <f>H19-D19</f>
        <v>-13309930.75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67292406</v>
      </c>
      <c r="C21" s="7"/>
      <c r="D21" s="7">
        <f>SUM(D19:E20)</f>
        <v>67292406</v>
      </c>
      <c r="E21" s="7"/>
      <c r="F21" s="7">
        <f>SUM(F19:G20)</f>
        <v>67292406</v>
      </c>
      <c r="G21" s="7"/>
      <c r="H21" s="7">
        <f>SUM(H19:I20)</f>
        <v>53982475.25</v>
      </c>
      <c r="I21" s="7"/>
      <c r="J21" s="8">
        <f>H21-D21</f>
        <v>-13309930.75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7314035.3899999931</v>
      </c>
      <c r="I22" s="7"/>
      <c r="J22" s="16"/>
    </row>
    <row r="23" spans="1:10">
      <c r="A23" s="4" t="s">
        <v>27</v>
      </c>
      <c r="B23" s="7">
        <f>SUM(B21:C22)</f>
        <v>67292406</v>
      </c>
      <c r="C23" s="7"/>
      <c r="D23" s="7">
        <f>SUM(D21:E22)</f>
        <v>67292406</v>
      </c>
      <c r="E23" s="7"/>
      <c r="F23" s="7">
        <f>SUM(F21:G22)</f>
        <v>67292406</v>
      </c>
      <c r="G23" s="7"/>
      <c r="H23" s="7">
        <f>SUM(H21:I22)</f>
        <v>61296510.639999993</v>
      </c>
      <c r="I23" s="7"/>
      <c r="J23" s="8">
        <f>J21</f>
        <v>-13309930.75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 t="shared" ref="B26:G26" si="0">B27+B28</f>
        <v>63589406</v>
      </c>
      <c r="C26" s="20">
        <f t="shared" si="0"/>
        <v>1445000</v>
      </c>
      <c r="D26" s="20">
        <f t="shared" si="0"/>
        <v>65034406</v>
      </c>
      <c r="E26" s="20">
        <f t="shared" si="0"/>
        <v>60312908.07</v>
      </c>
      <c r="F26" s="20">
        <f t="shared" si="0"/>
        <v>59278378.259999998</v>
      </c>
      <c r="G26" s="20">
        <f t="shared" si="0"/>
        <v>47747800.419999994</v>
      </c>
      <c r="H26" s="21">
        <f t="shared" ref="H26:J36" si="1">D26-E26</f>
        <v>4721497.93</v>
      </c>
      <c r="I26" s="21">
        <f t="shared" si="1"/>
        <v>1034529.8100000024</v>
      </c>
      <c r="J26" s="22">
        <f t="shared" si="1"/>
        <v>11530577.840000004</v>
      </c>
    </row>
    <row r="27" spans="1:10">
      <c r="A27" s="9" t="s">
        <v>38</v>
      </c>
      <c r="B27" s="23">
        <f>31785671+12787169+266814+1000+83048</f>
        <v>44923702</v>
      </c>
      <c r="C27" s="23">
        <f>175000+24000+30000</f>
        <v>229000</v>
      </c>
      <c r="D27" s="23">
        <f>B27+C27</f>
        <v>45152702</v>
      </c>
      <c r="E27" s="23">
        <f>31330863.38+10424256.51+478902.93+0+0</f>
        <v>42234022.82</v>
      </c>
      <c r="F27" s="23">
        <f>31330863.38+10424256.51+471797.9+0+0</f>
        <v>42226917.789999999</v>
      </c>
      <c r="G27" s="23">
        <f>28921893.88+5394657.1+471797.9+0+0</f>
        <v>34788348.879999995</v>
      </c>
      <c r="H27" s="24">
        <f t="shared" si="1"/>
        <v>2918679.1799999997</v>
      </c>
      <c r="I27" s="24">
        <f t="shared" si="1"/>
        <v>7105.0300000011921</v>
      </c>
      <c r="J27" s="25">
        <f t="shared" si="1"/>
        <v>7438568.9100000039</v>
      </c>
    </row>
    <row r="28" spans="1:10">
      <c r="A28" s="9" t="s">
        <v>39</v>
      </c>
      <c r="B28" s="23">
        <f>4090685+215000+11760000+1110000+960000+398019+1000+60000+20000+1000+50000</f>
        <v>18665704</v>
      </c>
      <c r="C28" s="23">
        <f>-75000+176000-30000+950000+195000</f>
        <v>1216000</v>
      </c>
      <c r="D28" s="23">
        <f>B28+C28</f>
        <v>19881704</v>
      </c>
      <c r="E28" s="23">
        <f>4813286.12+231687.45+11384851.12+904937.34+649563.18+20207.98+44940.79+18023.28+11387.99</f>
        <v>18078885.25</v>
      </c>
      <c r="F28" s="23">
        <f>4328287.54+227686.97+10911063.68+850945.97+649563.18+20207.98+44940.79+18023.28+741.08</f>
        <v>17051460.469999999</v>
      </c>
      <c r="G28" s="23">
        <f>2827902.54+210086.97+8772741.88+496895.47+567911.55+20207.98+44940.79+18023.28+741.08</f>
        <v>12959451.540000001</v>
      </c>
      <c r="H28" s="24">
        <f t="shared" si="1"/>
        <v>1802818.75</v>
      </c>
      <c r="I28" s="24">
        <f t="shared" si="1"/>
        <v>1027424.7800000012</v>
      </c>
      <c r="J28" s="25">
        <f t="shared" si="1"/>
        <v>4092008.9299999978</v>
      </c>
    </row>
    <row r="29" spans="1:10">
      <c r="A29" s="4" t="s">
        <v>40</v>
      </c>
      <c r="B29" s="26">
        <f t="shared" ref="B29:G29" si="2">B30+B31</f>
        <v>2051000</v>
      </c>
      <c r="C29" s="26">
        <f t="shared" si="2"/>
        <v>-950000</v>
      </c>
      <c r="D29" s="26">
        <f t="shared" si="2"/>
        <v>1101000</v>
      </c>
      <c r="E29" s="26">
        <f t="shared" si="2"/>
        <v>938429.33</v>
      </c>
      <c r="F29" s="26">
        <f t="shared" si="2"/>
        <v>919077.97</v>
      </c>
      <c r="G29" s="26">
        <f t="shared" si="2"/>
        <v>912565.52</v>
      </c>
      <c r="H29" s="21">
        <f t="shared" si="1"/>
        <v>162570.67000000004</v>
      </c>
      <c r="I29" s="21">
        <f t="shared" si="1"/>
        <v>19351.359999999986</v>
      </c>
      <c r="J29" s="22">
        <f t="shared" si="1"/>
        <v>6512.4499999999534</v>
      </c>
    </row>
    <row r="30" spans="1:10">
      <c r="A30" s="9" t="s">
        <v>41</v>
      </c>
      <c r="B30" s="23">
        <f>200000</f>
        <v>200000</v>
      </c>
      <c r="C30" s="23">
        <v>0</v>
      </c>
      <c r="D30" s="23">
        <f>B30+C30</f>
        <v>200000</v>
      </c>
      <c r="E30" s="23">
        <v>68108.350000000006</v>
      </c>
      <c r="F30" s="23">
        <f>48756.99</f>
        <v>48756.99</v>
      </c>
      <c r="G30" s="23">
        <f>42244.54</f>
        <v>42244.54</v>
      </c>
      <c r="H30" s="24">
        <f t="shared" si="1"/>
        <v>131891.65</v>
      </c>
      <c r="I30" s="24">
        <f t="shared" si="1"/>
        <v>19351.360000000008</v>
      </c>
      <c r="J30" s="25">
        <f t="shared" si="1"/>
        <v>6512.4499999999971</v>
      </c>
    </row>
    <row r="31" spans="1:10">
      <c r="A31" s="9" t="s">
        <v>42</v>
      </c>
      <c r="B31" s="23">
        <f>1850000+1000</f>
        <v>1851000</v>
      </c>
      <c r="C31" s="23">
        <v>-950000</v>
      </c>
      <c r="D31" s="23">
        <f>B31+C31</f>
        <v>901000</v>
      </c>
      <c r="E31" s="23">
        <v>870320.98</v>
      </c>
      <c r="F31" s="23">
        <v>870320.98</v>
      </c>
      <c r="G31" s="23">
        <v>870320.98</v>
      </c>
      <c r="H31" s="24">
        <f t="shared" si="1"/>
        <v>30679.020000000019</v>
      </c>
      <c r="I31" s="24">
        <f t="shared" si="1"/>
        <v>0</v>
      </c>
      <c r="J31" s="25">
        <f t="shared" si="1"/>
        <v>0</v>
      </c>
    </row>
    <row r="32" spans="1:10">
      <c r="A32" s="4" t="s">
        <v>43</v>
      </c>
      <c r="B32" s="26">
        <v>300000</v>
      </c>
      <c r="C32" s="26">
        <f>-100000-200000</f>
        <v>-300000</v>
      </c>
      <c r="D32" s="26">
        <f>B32+C32</f>
        <v>0</v>
      </c>
      <c r="E32" s="26">
        <v>0</v>
      </c>
      <c r="F32" s="26">
        <v>0</v>
      </c>
      <c r="G32" s="26">
        <v>0</v>
      </c>
      <c r="H32" s="21">
        <f t="shared" si="1"/>
        <v>0</v>
      </c>
      <c r="I32" s="21">
        <f t="shared" si="1"/>
        <v>0</v>
      </c>
      <c r="J32" s="22">
        <f t="shared" si="1"/>
        <v>0</v>
      </c>
    </row>
    <row r="33" spans="1:10">
      <c r="A33" s="9" t="s">
        <v>44</v>
      </c>
      <c r="B33" s="23">
        <f>280000+942000+130000</f>
        <v>1352000</v>
      </c>
      <c r="C33" s="23">
        <f>-65000-130000</f>
        <v>-195000</v>
      </c>
      <c r="D33" s="23">
        <f>B33+C33</f>
        <v>1157000</v>
      </c>
      <c r="E33" s="23">
        <f>226231.05+872823.36</f>
        <v>1099054.4099999999</v>
      </c>
      <c r="F33" s="23">
        <f>226231.05+872823.36</f>
        <v>1099054.4099999999</v>
      </c>
      <c r="G33" s="23">
        <f>139517.3+872823.36</f>
        <v>1012340.6599999999</v>
      </c>
      <c r="H33" s="24">
        <f t="shared" si="1"/>
        <v>57945.590000000084</v>
      </c>
      <c r="I33" s="24">
        <f t="shared" si="1"/>
        <v>0</v>
      </c>
      <c r="J33" s="25">
        <f t="shared" si="1"/>
        <v>86713.75</v>
      </c>
    </row>
    <row r="34" spans="1:10">
      <c r="A34" s="4" t="s">
        <v>45</v>
      </c>
      <c r="B34" s="26">
        <f>SUM(B26+B29+B32+B33)</f>
        <v>67292406</v>
      </c>
      <c r="C34" s="26">
        <f>SUM(C26,C29,C32,C33)</f>
        <v>0</v>
      </c>
      <c r="D34" s="26">
        <f>SUM(D26+D29+D32+D33)</f>
        <v>67292406</v>
      </c>
      <c r="E34" s="26">
        <f>SUM(E26+E29+E32+E33)</f>
        <v>62350391.809999995</v>
      </c>
      <c r="F34" s="26">
        <f>SUM(F26+F29+F32+F33)</f>
        <v>61296510.639999993</v>
      </c>
      <c r="G34" s="26">
        <f>SUM(G26+G29+G32+G33)</f>
        <v>49672706.599999994</v>
      </c>
      <c r="H34" s="21">
        <f t="shared" si="1"/>
        <v>4942014.1900000051</v>
      </c>
      <c r="I34" s="21">
        <f t="shared" si="1"/>
        <v>1053881.1700000018</v>
      </c>
      <c r="J34" s="22">
        <f t="shared" si="1"/>
        <v>11623804.039999999</v>
      </c>
    </row>
    <row r="35" spans="1:10">
      <c r="A35" s="9" t="s">
        <v>46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1">
        <f t="shared" si="1"/>
        <v>0</v>
      </c>
      <c r="I35" s="21">
        <f t="shared" si="1"/>
        <v>0</v>
      </c>
      <c r="J35" s="22">
        <f t="shared" si="1"/>
        <v>0</v>
      </c>
    </row>
    <row r="36" spans="1:10">
      <c r="A36" s="4" t="s">
        <v>47</v>
      </c>
      <c r="B36" s="26">
        <f>SUM(B34:B35)</f>
        <v>67292406</v>
      </c>
      <c r="C36" s="26">
        <f>SUM(C34,C35)</f>
        <v>0</v>
      </c>
      <c r="D36" s="26">
        <f>SUM(D34:D35)</f>
        <v>67292406</v>
      </c>
      <c r="E36" s="26">
        <f>SUM(E34:E35)</f>
        <v>62350391.809999995</v>
      </c>
      <c r="F36" s="26">
        <f>SUM(F34:F35)</f>
        <v>61296510.639999993</v>
      </c>
      <c r="G36" s="26">
        <f>SUM(G34:G35)</f>
        <v>49672706.599999994</v>
      </c>
      <c r="H36" s="21">
        <f t="shared" si="1"/>
        <v>4942014.1900000051</v>
      </c>
      <c r="I36" s="21">
        <f t="shared" si="1"/>
        <v>1053881.1700000018</v>
      </c>
      <c r="J36" s="22">
        <f t="shared" si="1"/>
        <v>11623804.039999999</v>
      </c>
    </row>
    <row r="37" spans="1:10">
      <c r="A37" s="4" t="s">
        <v>48</v>
      </c>
      <c r="B37" s="23">
        <v>0</v>
      </c>
      <c r="C37" s="26">
        <v>0</v>
      </c>
      <c r="D37" s="23">
        <v>0</v>
      </c>
      <c r="E37" s="23">
        <v>0</v>
      </c>
      <c r="F37" s="23">
        <f>H23-F36</f>
        <v>0</v>
      </c>
      <c r="G37" s="23">
        <v>0</v>
      </c>
      <c r="H37" s="21">
        <f>D37-E37</f>
        <v>0</v>
      </c>
      <c r="I37" s="21">
        <v>0</v>
      </c>
      <c r="J37" s="22">
        <v>0</v>
      </c>
    </row>
    <row r="38" spans="1:10">
      <c r="A38" s="4" t="s">
        <v>49</v>
      </c>
      <c r="B38" s="26">
        <f>SUM(B36:B37)</f>
        <v>67292406</v>
      </c>
      <c r="C38" s="26">
        <f>SUM(C36,C37)</f>
        <v>0</v>
      </c>
      <c r="D38" s="26">
        <f>SUM(D36:D37)</f>
        <v>67292406</v>
      </c>
      <c r="E38" s="26">
        <f>SUM(E36:E37)</f>
        <v>62350391.809999995</v>
      </c>
      <c r="F38" s="26">
        <f>SUM(F36:F37)</f>
        <v>61296510.639999993</v>
      </c>
      <c r="G38" s="26">
        <f>SUM(G36:G37)</f>
        <v>49672706.599999994</v>
      </c>
      <c r="H38" s="21">
        <f>D38-E38</f>
        <v>4942014.1900000051</v>
      </c>
      <c r="I38" s="21">
        <f>E38-F36</f>
        <v>1053881.1700000018</v>
      </c>
      <c r="J38" s="22">
        <f>F36-G38</f>
        <v>11623804.039999999</v>
      </c>
    </row>
    <row r="40" spans="1:10">
      <c r="C40" s="27"/>
      <c r="I40" s="28"/>
    </row>
    <row r="41" spans="1:10">
      <c r="A41" s="29" t="s">
        <v>50</v>
      </c>
      <c r="B41" s="30"/>
      <c r="C41" s="30"/>
      <c r="D41" s="30"/>
      <c r="E41" s="30"/>
      <c r="F41" s="30"/>
      <c r="I41" s="28"/>
    </row>
    <row r="42" spans="1:10">
      <c r="A42" s="31" t="s">
        <v>51</v>
      </c>
      <c r="B42" s="32"/>
      <c r="C42" s="32"/>
      <c r="D42" s="32"/>
      <c r="E42" s="32"/>
      <c r="F42" s="32"/>
    </row>
    <row r="43" spans="1:10">
      <c r="A43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2022-01-26T16:50:00Z</dcterms:created>
  <dcterms:modified xsi:type="dcterms:W3CDTF">2022-01-26T16:50:43Z</dcterms:modified>
</cp:coreProperties>
</file>